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01298\N1HAPE\SKRIVEBORD\Rammeaftalen\"/>
    </mc:Choice>
  </mc:AlternateContent>
  <bookViews>
    <workbookView xWindow="0" yWindow="0" windowWidth="28800" windowHeight="12435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F16" i="1" l="1"/>
  <c r="E16" i="1"/>
  <c r="F18" i="1" s="1"/>
  <c r="F17" i="1" l="1"/>
  <c r="F29" i="1"/>
  <c r="L24" i="1"/>
  <c r="I22" i="1" s="1"/>
  <c r="I18" i="1"/>
  <c r="I28" i="1" s="1"/>
  <c r="I31" i="1" s="1"/>
  <c r="I17" i="1"/>
  <c r="I29" i="1" s="1"/>
  <c r="E24" i="1"/>
  <c r="F21" i="1" s="1"/>
  <c r="F28" i="1"/>
  <c r="F31" i="1" s="1"/>
  <c r="R21" i="1"/>
  <c r="R20" i="1"/>
  <c r="R19" i="1"/>
  <c r="R23" i="1" s="1"/>
  <c r="R17" i="1"/>
  <c r="Q21" i="1"/>
  <c r="Q20" i="1"/>
  <c r="Q19" i="1"/>
  <c r="Q23" i="1" s="1"/>
  <c r="Q17" i="1"/>
  <c r="F22" i="1" l="1"/>
  <c r="I21" i="1"/>
</calcChain>
</file>

<file path=xl/sharedStrings.xml><?xml version="1.0" encoding="utf-8"?>
<sst xmlns="http://schemas.openxmlformats.org/spreadsheetml/2006/main" count="24" uniqueCount="19">
  <si>
    <t xml:space="preserve">Fordeling </t>
  </si>
  <si>
    <t>Tilbud</t>
  </si>
  <si>
    <t>Plejefamilier</t>
  </si>
  <si>
    <t>Udgiftsfordeling</t>
  </si>
  <si>
    <t>Tilbudsafdelingen</t>
  </si>
  <si>
    <t>Plejefamilieafdelingen</t>
  </si>
  <si>
    <t>Finansiering</t>
  </si>
  <si>
    <t>Objektiv finansiering</t>
  </si>
  <si>
    <t>tilbudsfinansieret</t>
  </si>
  <si>
    <t>(22 kons.)</t>
  </si>
  <si>
    <t>(20 kons.)</t>
  </si>
  <si>
    <t>(14,6 stab.)</t>
  </si>
  <si>
    <t>(16 kons.)</t>
  </si>
  <si>
    <t>(23 kons.)</t>
  </si>
  <si>
    <t>Samlet Budget</t>
  </si>
  <si>
    <t>Opkræves i alt</t>
  </si>
  <si>
    <t>SOCIALTILSYN NORD</t>
  </si>
  <si>
    <t>Stab, Adm. Og ledelse fordeling</t>
  </si>
  <si>
    <t>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</si>
</sst>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0" fontId="0" fillId="0" borderId="0" xfId="0" applyNumberFormat="1"/>
    <xf numFmtId="9" fontId="0" fillId="0" borderId="0" xfId="0" applyNumberFormat="1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3" fontId="1" fillId="0" borderId="0" xfId="0" applyNumberFormat="1" applyFont="1"/>
    <xf numFmtId="3" fontId="0" fillId="0" borderId="1" xfId="0" applyNumberFormat="1" applyBorder="1"/>
    <xf numFmtId="3" fontId="0" fillId="0" borderId="2" xfId="0" applyNumberForma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32"/>
  <sheetViews>
    <sheetView tabSelected="1" workbookViewId="0">
      <selection activeCell="J21" sqref="J21"/>
    </sheetView>
  </sheetViews>
  <sheetFormatPr defaultRowHeight="15" x14ac:dyDescent="0.25"/>
  <cols>
    <col min="2" max="2" width="9" customWidth="1"/>
    <col min="3" max="3" width="24.5703125" bestFit="1" customWidth="1"/>
    <col min="4" max="4" width="21.85546875" bestFit="1" customWidth="1"/>
    <col min="5" max="5" width="10.85546875" hidden="1" customWidth="1"/>
    <col min="6" max="6" width="10.7109375" bestFit="1" customWidth="1"/>
    <col min="7" max="7" width="2" customWidth="1"/>
    <col min="8" max="8" width="14.42578125" hidden="1" customWidth="1"/>
    <col min="9" max="9" width="10.7109375" bestFit="1" customWidth="1"/>
    <col min="10" max="10" width="14.85546875" customWidth="1"/>
    <col min="11" max="19" width="0" hidden="1" customWidth="1"/>
  </cols>
  <sheetData>
    <row r="4" spans="2:18" ht="31.5" x14ac:dyDescent="0.5">
      <c r="B4" s="9" t="s">
        <v>16</v>
      </c>
      <c r="C4" s="9"/>
      <c r="D4" s="9"/>
      <c r="E4" s="9"/>
      <c r="F4" s="9"/>
      <c r="G4" s="9"/>
      <c r="H4" s="9"/>
      <c r="I4" s="9"/>
    </row>
    <row r="5" spans="2:18" x14ac:dyDescent="0.25">
      <c r="F5" s="5">
        <v>2015</v>
      </c>
      <c r="I5" s="5">
        <v>2016</v>
      </c>
    </row>
    <row r="7" spans="2:18" x14ac:dyDescent="0.25">
      <c r="B7" t="s">
        <v>0</v>
      </c>
    </row>
    <row r="8" spans="2:18" x14ac:dyDescent="0.25">
      <c r="C8" t="s">
        <v>1</v>
      </c>
      <c r="F8" s="1">
        <v>0.56427000000000005</v>
      </c>
      <c r="G8" s="1"/>
      <c r="I8" s="1">
        <v>0.45200000000000001</v>
      </c>
    </row>
    <row r="9" spans="2:18" x14ac:dyDescent="0.25">
      <c r="C9" t="s">
        <v>2</v>
      </c>
      <c r="F9" s="1">
        <v>0.43573000000000001</v>
      </c>
      <c r="G9" s="1"/>
      <c r="I9" s="1">
        <v>0.54800000000000004</v>
      </c>
    </row>
    <row r="10" spans="2:18" x14ac:dyDescent="0.25">
      <c r="B10" t="s">
        <v>18</v>
      </c>
      <c r="Q10">
        <v>22</v>
      </c>
      <c r="R10">
        <v>16</v>
      </c>
    </row>
    <row r="11" spans="2:18" x14ac:dyDescent="0.25">
      <c r="C11" t="s">
        <v>1</v>
      </c>
      <c r="F11">
        <v>395</v>
      </c>
      <c r="I11">
        <v>342</v>
      </c>
    </row>
    <row r="12" spans="2:18" x14ac:dyDescent="0.25">
      <c r="C12" t="s">
        <v>2</v>
      </c>
      <c r="F12">
        <v>1303</v>
      </c>
      <c r="I12">
        <v>1175</v>
      </c>
    </row>
    <row r="15" spans="2:18" x14ac:dyDescent="0.25">
      <c r="Q15">
        <v>20</v>
      </c>
      <c r="R15">
        <v>23</v>
      </c>
    </row>
    <row r="16" spans="2:18" x14ac:dyDescent="0.25">
      <c r="B16" t="s">
        <v>3</v>
      </c>
      <c r="D16" s="5" t="s">
        <v>14</v>
      </c>
      <c r="E16" s="5">
        <f>34571256-350000</f>
        <v>34221256</v>
      </c>
      <c r="F16" s="6">
        <f>34571256</f>
        <v>34571256</v>
      </c>
      <c r="G16" s="6"/>
      <c r="H16" s="6"/>
      <c r="I16" s="6">
        <v>33652634</v>
      </c>
      <c r="J16" s="3"/>
      <c r="Q16">
        <v>14.6</v>
      </c>
      <c r="R16">
        <v>14.6</v>
      </c>
    </row>
    <row r="17" spans="2:18" x14ac:dyDescent="0.25">
      <c r="C17" t="s">
        <v>4</v>
      </c>
      <c r="E17" t="s">
        <v>9</v>
      </c>
      <c r="F17" s="3">
        <f>(E16)*56.427%</f>
        <v>19310028.123120002</v>
      </c>
      <c r="H17" t="s">
        <v>12</v>
      </c>
      <c r="I17" s="3">
        <f>I16*45.2%</f>
        <v>15210990.568</v>
      </c>
      <c r="Q17">
        <f>SUM(Q10:Q16)</f>
        <v>56.6</v>
      </c>
      <c r="R17">
        <f>SUM(R10:R16)</f>
        <v>53.6</v>
      </c>
    </row>
    <row r="18" spans="2:18" x14ac:dyDescent="0.25">
      <c r="C18" t="s">
        <v>5</v>
      </c>
      <c r="E18" t="s">
        <v>10</v>
      </c>
      <c r="F18" s="3">
        <f>(E16)*43.573%+350000</f>
        <v>15261227.876879999</v>
      </c>
      <c r="H18" t="s">
        <v>13</v>
      </c>
      <c r="I18" s="3">
        <f>I16*54.8%</f>
        <v>18441643.431999996</v>
      </c>
    </row>
    <row r="19" spans="2:18" x14ac:dyDescent="0.25">
      <c r="E19" t="s">
        <v>11</v>
      </c>
      <c r="H19" t="s">
        <v>11</v>
      </c>
      <c r="J19" s="3"/>
      <c r="Q19" s="4">
        <f>22/56.6*100</f>
        <v>38.869257950530034</v>
      </c>
      <c r="R19" s="4">
        <f>16/53.6*100</f>
        <v>29.850746268656714</v>
      </c>
    </row>
    <row r="20" spans="2:18" x14ac:dyDescent="0.25">
      <c r="C20" t="s">
        <v>17</v>
      </c>
      <c r="H20" s="3"/>
      <c r="J20" s="3"/>
      <c r="Q20" s="4">
        <f>20/56.6*100</f>
        <v>35.335689045936398</v>
      </c>
      <c r="R20" s="4">
        <f>23/53.6*100</f>
        <v>42.910447761194028</v>
      </c>
    </row>
    <row r="21" spans="2:18" x14ac:dyDescent="0.25">
      <c r="D21" t="s">
        <v>4</v>
      </c>
      <c r="E21" s="2">
        <v>0.57999999999999996</v>
      </c>
      <c r="F21" s="3">
        <f>E24*58%</f>
        <v>5173242.7478400003</v>
      </c>
      <c r="G21" s="2"/>
      <c r="H21" s="2">
        <v>0.57999999999999996</v>
      </c>
      <c r="I21" s="3">
        <f>L24*58%</f>
        <v>5316846.9509279989</v>
      </c>
      <c r="Q21" s="4">
        <f>14.6/56.6*100</f>
        <v>25.795053003533567</v>
      </c>
      <c r="R21" s="4">
        <f>14.6/53.6*100</f>
        <v>27.238805970149254</v>
      </c>
    </row>
    <row r="22" spans="2:18" x14ac:dyDescent="0.25">
      <c r="D22" t="s">
        <v>5</v>
      </c>
      <c r="E22" s="2">
        <v>0.42</v>
      </c>
      <c r="F22" s="3">
        <f>E24*42%</f>
        <v>3746141.3001600001</v>
      </c>
      <c r="G22" s="2"/>
      <c r="H22" s="2">
        <v>0.42</v>
      </c>
      <c r="I22" s="3">
        <f>L24*42%</f>
        <v>3850130.5506719993</v>
      </c>
    </row>
    <row r="23" spans="2:18" x14ac:dyDescent="0.25">
      <c r="Q23" s="4">
        <f>SUM(Q19:Q22)</f>
        <v>100</v>
      </c>
      <c r="R23" s="4">
        <f>SUM(R19:R22)</f>
        <v>100</v>
      </c>
    </row>
    <row r="24" spans="2:18" x14ac:dyDescent="0.25">
      <c r="E24">
        <f>34571256*25.8%</f>
        <v>8919384.0480000004</v>
      </c>
      <c r="L24">
        <f>I16*27.24%</f>
        <v>9166977.5015999991</v>
      </c>
    </row>
    <row r="27" spans="2:18" x14ac:dyDescent="0.25">
      <c r="B27" t="s">
        <v>6</v>
      </c>
    </row>
    <row r="28" spans="2:18" x14ac:dyDescent="0.25">
      <c r="C28" t="s">
        <v>7</v>
      </c>
      <c r="F28" s="3">
        <f>F18</f>
        <v>15261227.876879999</v>
      </c>
      <c r="I28" s="3">
        <f>I18</f>
        <v>18441643.431999996</v>
      </c>
    </row>
    <row r="29" spans="2:18" x14ac:dyDescent="0.25">
      <c r="C29" t="s">
        <v>8</v>
      </c>
      <c r="F29" s="7">
        <f>F17</f>
        <v>19310028.123120002</v>
      </c>
      <c r="I29" s="7">
        <f>I17</f>
        <v>15210990.568</v>
      </c>
    </row>
    <row r="31" spans="2:18" ht="15.75" thickBot="1" x14ac:dyDescent="0.3">
      <c r="C31" t="s">
        <v>15</v>
      </c>
      <c r="F31" s="8">
        <f>SUM(F28:F30)</f>
        <v>34571256</v>
      </c>
      <c r="I31" s="8">
        <f>SUM(I28:I30)</f>
        <v>33652634</v>
      </c>
    </row>
    <row r="32" spans="2:18" ht="15.75" thickTop="1" x14ac:dyDescent="0.25"/>
  </sheetData>
  <mergeCells count="1">
    <mergeCell ref="B4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Hjørring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Majbritt Iversen</dc:creator>
  <cp:lastModifiedBy>Anna Paulin Pedersen</cp:lastModifiedBy>
  <cp:lastPrinted>2016-11-08T14:42:53Z</cp:lastPrinted>
  <dcterms:created xsi:type="dcterms:W3CDTF">2015-08-18T13:25:39Z</dcterms:created>
  <dcterms:modified xsi:type="dcterms:W3CDTF">2016-11-08T14:43:13Z</dcterms:modified>
</cp:coreProperties>
</file>